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26DA030-2997-4852-B9DF-DC5DFED620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adora" sheetId="1" r:id="rId1"/>
    <sheet name="Tasas históricas" sheetId="2" r:id="rId2"/>
    <sheet name="Instructiv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  <c r="F33" i="1"/>
  <c r="E33" i="1"/>
  <c r="B33" i="1"/>
  <c r="G32" i="1"/>
  <c r="F32" i="1"/>
  <c r="E32" i="1"/>
  <c r="B32" i="1"/>
  <c r="G31" i="1"/>
  <c r="F31" i="1"/>
  <c r="E31" i="1"/>
  <c r="D31" i="1"/>
  <c r="H31" i="1" s="1"/>
  <c r="B31" i="1"/>
  <c r="C31" i="1" s="1"/>
  <c r="G30" i="1"/>
  <c r="F30" i="1"/>
  <c r="E30" i="1"/>
  <c r="B30" i="1"/>
  <c r="G29" i="1"/>
  <c r="F29" i="1"/>
  <c r="E29" i="1"/>
  <c r="B29" i="1"/>
  <c r="G28" i="1"/>
  <c r="F28" i="1"/>
  <c r="E28" i="1"/>
  <c r="B28" i="1"/>
  <c r="C28" i="1" s="1"/>
  <c r="G27" i="1"/>
  <c r="F27" i="1"/>
  <c r="E27" i="1"/>
  <c r="B27" i="1"/>
  <c r="G26" i="1"/>
  <c r="F26" i="1"/>
  <c r="E26" i="1"/>
  <c r="B26" i="1"/>
  <c r="G25" i="1"/>
  <c r="F25" i="1"/>
  <c r="E25" i="1"/>
  <c r="B25" i="1"/>
  <c r="D25" i="1" s="1"/>
  <c r="H25" i="1" s="1"/>
  <c r="G24" i="1"/>
  <c r="F24" i="1"/>
  <c r="E24" i="1"/>
  <c r="B24" i="1"/>
  <c r="D24" i="1" s="1"/>
  <c r="H24" i="1" s="1"/>
  <c r="G23" i="1"/>
  <c r="F23" i="1"/>
  <c r="E23" i="1"/>
  <c r="D23" i="1"/>
  <c r="H23" i="1" s="1"/>
  <c r="B23" i="1"/>
  <c r="C23" i="1" s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B34" i="1"/>
  <c r="C34" i="1" s="1"/>
  <c r="B35" i="1"/>
  <c r="B36" i="1"/>
  <c r="C36" i="1" s="1"/>
  <c r="B37" i="1"/>
  <c r="C37" i="1" s="1"/>
  <c r="D37" i="1" s="1"/>
  <c r="B38" i="1"/>
  <c r="B39" i="1"/>
  <c r="C39" i="1" s="1"/>
  <c r="B40" i="1"/>
  <c r="C40" i="1" s="1"/>
  <c r="B41" i="1"/>
  <c r="C41" i="1" s="1"/>
  <c r="D41" i="1" s="1"/>
  <c r="B42" i="1"/>
  <c r="C42" i="1" s="1"/>
  <c r="D42" i="1" s="1"/>
  <c r="B43" i="1"/>
  <c r="C43" i="1" s="1"/>
  <c r="B44" i="1"/>
  <c r="C44" i="1" s="1"/>
  <c r="B45" i="1"/>
  <c r="C45" i="1" s="1"/>
  <c r="D45" i="1" s="1"/>
  <c r="B46" i="1"/>
  <c r="C46" i="1" s="1"/>
  <c r="B47" i="1"/>
  <c r="C47" i="1" s="1"/>
  <c r="B48" i="1"/>
  <c r="G51" i="1"/>
  <c r="F51" i="1"/>
  <c r="B51" i="1"/>
  <c r="C51" i="1" s="1"/>
  <c r="G50" i="1"/>
  <c r="F50" i="1"/>
  <c r="B50" i="1"/>
  <c r="G49" i="1"/>
  <c r="F49" i="1"/>
  <c r="B49" i="1"/>
  <c r="A18" i="1"/>
  <c r="C15" i="1"/>
  <c r="E49" i="1" s="1"/>
  <c r="A15" i="1"/>
  <c r="D32" i="1" l="1"/>
  <c r="H32" i="1" s="1"/>
  <c r="D28" i="1"/>
  <c r="H28" i="1" s="1"/>
  <c r="C27" i="1"/>
  <c r="D27" i="1" s="1"/>
  <c r="H27" i="1" s="1"/>
  <c r="C30" i="1"/>
  <c r="D30" i="1" s="1"/>
  <c r="H30" i="1" s="1"/>
  <c r="C26" i="1"/>
  <c r="D26" i="1" s="1"/>
  <c r="H26" i="1" s="1"/>
  <c r="C25" i="1"/>
  <c r="C33" i="1"/>
  <c r="D33" i="1" s="1"/>
  <c r="H33" i="1" s="1"/>
  <c r="C24" i="1"/>
  <c r="C32" i="1"/>
  <c r="C29" i="1"/>
  <c r="D29" i="1" s="1"/>
  <c r="H29" i="1" s="1"/>
  <c r="E44" i="1"/>
  <c r="D40" i="1"/>
  <c r="E42" i="1"/>
  <c r="H42" i="1" s="1"/>
  <c r="E34" i="1"/>
  <c r="D34" i="1"/>
  <c r="H34" i="1" s="1"/>
  <c r="E41" i="1"/>
  <c r="H41" i="1" s="1"/>
  <c r="D43" i="1"/>
  <c r="E40" i="1"/>
  <c r="C35" i="1"/>
  <c r="D35" i="1" s="1"/>
  <c r="H35" i="1" s="1"/>
  <c r="E47" i="1"/>
  <c r="E39" i="1"/>
  <c r="E43" i="1"/>
  <c r="C38" i="1"/>
  <c r="D38" i="1" s="1"/>
  <c r="E48" i="1"/>
  <c r="C48" i="1"/>
  <c r="D48" i="1" s="1"/>
  <c r="E46" i="1"/>
  <c r="E38" i="1"/>
  <c r="E45" i="1"/>
  <c r="H45" i="1" s="1"/>
  <c r="E37" i="1"/>
  <c r="H37" i="1" s="1"/>
  <c r="E36" i="1"/>
  <c r="D46" i="1"/>
  <c r="E35" i="1"/>
  <c r="D47" i="1"/>
  <c r="H47" i="1" s="1"/>
  <c r="D39" i="1"/>
  <c r="D44" i="1"/>
  <c r="D36" i="1"/>
  <c r="C50" i="1"/>
  <c r="D50" i="1" s="1"/>
  <c r="D51" i="1"/>
  <c r="C49" i="1"/>
  <c r="D49" i="1" s="1"/>
  <c r="H49" i="1" s="1"/>
  <c r="E51" i="1"/>
  <c r="E50" i="1"/>
  <c r="H38" i="1" l="1"/>
  <c r="H46" i="1"/>
  <c r="H44" i="1"/>
  <c r="H43" i="1"/>
  <c r="H48" i="1"/>
  <c r="H39" i="1"/>
  <c r="H40" i="1"/>
  <c r="H36" i="1"/>
  <c r="H50" i="1"/>
  <c r="H51" i="1"/>
  <c r="E15" i="1" l="1"/>
  <c r="G15" i="1" s="1"/>
</calcChain>
</file>

<file path=xl/sharedStrings.xml><?xml version="1.0" encoding="utf-8"?>
<sst xmlns="http://schemas.openxmlformats.org/spreadsheetml/2006/main" count="114" uniqueCount="52">
  <si>
    <t>CALCULADORA DE INTERESES MORATORIOS DIAN</t>
  </si>
  <si>
    <t>Herramienta informativa para contribuyentes · COLPLUS S.A.S.</t>
  </si>
  <si>
    <t>1. DATOS DE LA OBLIGACIÓN</t>
  </si>
  <si>
    <t>Capital insoluto ($)</t>
  </si>
  <si>
    <t>Digite únicamente en las celdas amarillas.</t>
  </si>
  <si>
    <t>Fecha de vencimiento</t>
  </si>
  <si>
    <t>Fecha estimada de pago</t>
  </si>
  <si>
    <t>2. RESULTADO ESTIMADO</t>
  </si>
  <si>
    <t>Días de mora</t>
  </si>
  <si>
    <t>Tasa vigente al pago</t>
  </si>
  <si>
    <t>Intereses moratorios</t>
  </si>
  <si>
    <t>Total a pagar</t>
  </si>
  <si>
    <t>Año</t>
  </si>
  <si>
    <t>Inicio aplicable</t>
  </si>
  <si>
    <t>Fin aplicable</t>
  </si>
  <si>
    <t>Días</t>
  </si>
  <si>
    <t>Base días</t>
  </si>
  <si>
    <t>Capital</t>
  </si>
  <si>
    <t>Interés del año</t>
  </si>
  <si>
    <t>TASAS HISTÓRICAS DE INTERÉS MORATORIO</t>
  </si>
  <si>
    <t>Desde</t>
  </si>
  <si>
    <t>Hasta</t>
  </si>
  <si>
    <t>Tasa de usura E.A.</t>
  </si>
  <si>
    <t>Tasa DIAN E.A.</t>
  </si>
  <si>
    <t>Fuente</t>
  </si>
  <si>
    <t>Observación</t>
  </si>
  <si>
    <t>https://www.dian.gov.co/normatividad/TIM/Paginas/Tasa-de-Interes-Moratorio.aspx</t>
  </si>
  <si>
    <t>Histórica</t>
  </si>
  <si>
    <t>Vigente al 04/08/2026</t>
  </si>
  <si>
    <t>Fórmula vigente: interés = capital insoluto × (tasa DIAN E.A. vigente en la fecha de pago ÷ 365 o 366) × total de días calendario de mora. Se usa una sola tasa para toda la mora; la tabla histórica permite identificarla según la fecha de pago.</t>
  </si>
  <si>
    <t>INSTRUCTIVO Y ALCANCE</t>
  </si>
  <si>
    <t>Paso</t>
  </si>
  <si>
    <t>Acción</t>
  </si>
  <si>
    <t>Descripción</t>
  </si>
  <si>
    <t>1</t>
  </si>
  <si>
    <t>Ingrese el capital insoluto</t>
  </si>
  <si>
    <t>Corresponde al impuesto, anticipo, retención o sanción pendiente, sin sumar intereses anteriores.</t>
  </si>
  <si>
    <t>2</t>
  </si>
  <si>
    <t>Registre la fecha de vencimiento</t>
  </si>
  <si>
    <t>Use la fecha límite legal de pago. La mora comienza al día calendario siguiente.</t>
  </si>
  <si>
    <t>3</t>
  </si>
  <si>
    <t>Registre la fecha de pago</t>
  </si>
  <si>
    <t>Incluya el día en que estima realizar el pago.</t>
  </si>
  <si>
    <t>4</t>
  </si>
  <si>
    <t>Consulte el resultado</t>
  </si>
  <si>
    <t>La hoja identifica la tasa DIAN vigente en la fecha de pago y la aplica a todos los días calendario de mora. Solo separa por año para usar una base de 365 o 366 días.</t>
  </si>
  <si>
    <t>5</t>
  </si>
  <si>
    <t>Verifique antes de pagar</t>
  </si>
  <si>
    <t>Confirme el resultado en los canales oficiales de la DIAN, especialmente si la fecha supera agosto de 2026.</t>
  </si>
  <si>
    <t>Base normativa: artículos 634 y 635 del Estatuto Tributario, parágrafo del artículo 590 y Concepto DIAN 13463 de 2023. La tasa aplicable es la vigente cuando se extingue la obligación mediante el pago.</t>
  </si>
  <si>
    <t>Aviso: esta calculadora es una ayuda informativa y no reemplaza la liquidación oficial ni constituye asesoría tributaria individual. Puede haber tratamientos especiales, facilidades de pago, suspensiones o normas transitorias que requieran revisión profesional.</t>
  </si>
  <si>
    <t>Fuentes:
https://normograma.dian.gov.co/dian/compilacion/docs/oficio_dian_13463_2023.htm
https://normograma.dian.gov.co/dian/compilacion/docs/estatuto_tributario.htm#635
https://www.superfinanciera.gov.co/publicaciones/10829/interes-bancario-corriente/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</si>
</sst>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15">
    <font>
      <sz val="11"/>
      <name val="Carlito"/>
    </font>
    <font>
      <sz val="11"/>
      <name val="Aptos"/>
    </font>
    <font>
      <b/>
      <sz val="18"/>
      <color rgb="FFFFFFFF"/>
      <name val="Aptos"/>
    </font>
    <font>
      <b/>
      <sz val="11"/>
      <color rgb="FF111111"/>
      <name val="Aptos"/>
    </font>
    <font>
      <b/>
      <sz val="11"/>
      <color rgb="FFFFFFFF"/>
      <name val="Aptos"/>
    </font>
    <font>
      <b/>
      <sz val="11"/>
      <color rgb="FF073B82"/>
      <name val="Aptos"/>
    </font>
    <font>
      <i/>
      <sz val="11"/>
      <color rgb="FF5E6875"/>
      <name val="Aptos"/>
    </font>
    <font>
      <b/>
      <sz val="16"/>
      <color rgb="FF153E24"/>
      <name val="Aptos"/>
    </font>
    <font>
      <b/>
      <sz val="11"/>
      <color rgb="FFCE1126"/>
      <name val="Aptos"/>
    </font>
    <font>
      <sz val="10"/>
      <name val="Aptos"/>
    </font>
    <font>
      <b/>
      <sz val="17"/>
      <color rgb="FFFFFFFF"/>
      <name val="Aptos"/>
    </font>
    <font>
      <sz val="9"/>
      <name val="Aptos"/>
    </font>
    <font>
      <b/>
      <sz val="11"/>
      <color rgb="FF5C4B00"/>
      <name val="Aptos"/>
    </font>
    <font>
      <b/>
      <sz val="16"/>
      <color rgb="FF073B82"/>
      <name val="Aptos"/>
    </font>
    <font>
      <sz val="9"/>
      <color rgb="FF073B82"/>
      <name val="Aptos"/>
    </font>
  </fonts>
  <fills count="11">
    <fill>
      <patternFill patternType="none"/>
    </fill>
    <fill>
      <patternFill patternType="gray125"/>
    </fill>
    <fill>
      <patternFill patternType="solid">
        <fgColor rgb="FF073B82"/>
      </patternFill>
    </fill>
    <fill>
      <patternFill patternType="solid">
        <fgColor rgb="FFFFD21A"/>
      </patternFill>
    </fill>
    <fill>
      <patternFill patternType="solid">
        <fgColor rgb="FFEAF1FA"/>
      </patternFill>
    </fill>
    <fill>
      <patternFill patternType="solid">
        <fgColor rgb="FFFFF7CC"/>
      </patternFill>
    </fill>
    <fill>
      <patternFill patternType="solid">
        <fgColor rgb="FFFFFBEA"/>
      </patternFill>
    </fill>
    <fill>
      <patternFill patternType="solid">
        <fgColor rgb="FFE8F5E9"/>
      </patternFill>
    </fill>
    <fill>
      <patternFill patternType="solid">
        <fgColor rgb="FFFDECEE"/>
      </patternFill>
    </fill>
    <fill>
      <patternFill patternType="solid">
        <fgColor rgb="FFFFFFFF"/>
      </patternFill>
    </fill>
    <fill>
      <patternFill patternType="solid">
        <fgColor rgb="FFF4F6F8"/>
      </patternFill>
    </fill>
  </fills>
  <borders count="19">
    <border>
      <left/>
      <right/>
      <top/>
      <bottom/>
      <diagonal/>
    </border>
    <border>
      <left style="thin">
        <color rgb="FFC7A900"/>
      </left>
      <right/>
      <top style="thin">
        <color rgb="FFC7A900"/>
      </top>
      <bottom/>
      <diagonal/>
    </border>
    <border>
      <left/>
      <right/>
      <top style="thin">
        <color rgb="FFC7A900"/>
      </top>
      <bottom/>
      <diagonal/>
    </border>
    <border>
      <left/>
      <right style="thin">
        <color rgb="FFC7A900"/>
      </right>
      <top style="thin">
        <color rgb="FFC7A900"/>
      </top>
      <bottom/>
      <diagonal/>
    </border>
    <border>
      <left style="thin">
        <color rgb="FFC7A900"/>
      </left>
      <right/>
      <top/>
      <bottom/>
      <diagonal/>
    </border>
    <border>
      <left/>
      <right style="thin">
        <color rgb="FFC7A900"/>
      </right>
      <top/>
      <bottom/>
      <diagonal/>
    </border>
    <border>
      <left style="thin">
        <color rgb="FFC7A900"/>
      </left>
      <right/>
      <top/>
      <bottom style="thin">
        <color rgb="FFC7A900"/>
      </bottom>
      <diagonal/>
    </border>
    <border>
      <left/>
      <right/>
      <top/>
      <bottom style="thin">
        <color rgb="FFC7A900"/>
      </bottom>
      <diagonal/>
    </border>
    <border>
      <left/>
      <right style="thin">
        <color rgb="FFC7A900"/>
      </right>
      <top/>
      <bottom style="thin">
        <color rgb="FFC7A900"/>
      </bottom>
      <diagonal/>
    </border>
    <border>
      <left style="medium">
        <color rgb="FF72A979"/>
      </left>
      <right/>
      <top style="medium">
        <color rgb="FF72A979"/>
      </top>
      <bottom/>
      <diagonal/>
    </border>
    <border>
      <left/>
      <right/>
      <top style="medium">
        <color rgb="FF72A979"/>
      </top>
      <bottom/>
      <diagonal/>
    </border>
    <border>
      <left/>
      <right style="medium">
        <color rgb="FF72A979"/>
      </right>
      <top style="medium">
        <color rgb="FF72A979"/>
      </top>
      <bottom/>
      <diagonal/>
    </border>
    <border>
      <left style="medium">
        <color rgb="FF72A979"/>
      </left>
      <right/>
      <top/>
      <bottom style="medium">
        <color rgb="FF72A979"/>
      </bottom>
      <diagonal/>
    </border>
    <border>
      <left/>
      <right/>
      <top/>
      <bottom style="medium">
        <color rgb="FF72A979"/>
      </bottom>
      <diagonal/>
    </border>
    <border>
      <left/>
      <right style="medium">
        <color rgb="FF72A979"/>
      </right>
      <top/>
      <bottom style="medium">
        <color rgb="FF72A979"/>
      </bottom>
      <diagonal/>
    </border>
    <border>
      <left/>
      <right/>
      <top/>
      <bottom style="thin">
        <color rgb="FFD9E1EB"/>
      </bottom>
      <diagonal/>
    </border>
    <border>
      <left/>
      <right/>
      <top style="thin">
        <color rgb="FFD9E1EB"/>
      </top>
      <bottom style="thin">
        <color rgb="FFD9E1EB"/>
      </bottom>
      <diagonal/>
    </border>
    <border>
      <left/>
      <right/>
      <top style="thin">
        <color rgb="FFD9E1EB"/>
      </top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9" fillId="0" borderId="15" xfId="0" applyFont="1" applyBorder="1"/>
    <xf numFmtId="14" fontId="9" fillId="0" borderId="15" xfId="0" applyNumberFormat="1" applyFont="1" applyBorder="1"/>
    <xf numFmtId="3" fontId="9" fillId="0" borderId="15" xfId="0" applyNumberFormat="1" applyFont="1" applyBorder="1"/>
    <xf numFmtId="10" fontId="9" fillId="0" borderId="15" xfId="0" applyNumberFormat="1" applyFont="1" applyBorder="1"/>
    <xf numFmtId="165" fontId="9" fillId="0" borderId="15" xfId="0" applyNumberFormat="1" applyFont="1" applyBorder="1"/>
    <xf numFmtId="0" fontId="9" fillId="0" borderId="16" xfId="0" applyFont="1" applyBorder="1"/>
    <xf numFmtId="14" fontId="9" fillId="0" borderId="16" xfId="0" applyNumberFormat="1" applyFont="1" applyBorder="1"/>
    <xf numFmtId="3" fontId="9" fillId="0" borderId="16" xfId="0" applyNumberFormat="1" applyFont="1" applyBorder="1"/>
    <xf numFmtId="10" fontId="9" fillId="0" borderId="16" xfId="0" applyNumberFormat="1" applyFont="1" applyBorder="1"/>
    <xf numFmtId="165" fontId="9" fillId="0" borderId="16" xfId="0" applyNumberFormat="1" applyFont="1" applyBorder="1"/>
    <xf numFmtId="0" fontId="9" fillId="0" borderId="17" xfId="0" applyFont="1" applyBorder="1"/>
    <xf numFmtId="14" fontId="9" fillId="0" borderId="17" xfId="0" applyNumberFormat="1" applyFont="1" applyBorder="1"/>
    <xf numFmtId="3" fontId="9" fillId="0" borderId="17" xfId="0" applyNumberFormat="1" applyFont="1" applyBorder="1"/>
    <xf numFmtId="10" fontId="9" fillId="0" borderId="17" xfId="0" applyNumberFormat="1" applyFont="1" applyBorder="1"/>
    <xf numFmtId="165" fontId="9" fillId="0" borderId="17" xfId="0" applyNumberFormat="1" applyFont="1" applyBorder="1"/>
    <xf numFmtId="14" fontId="11" fillId="0" borderId="15" xfId="0" applyNumberFormat="1" applyFont="1" applyBorder="1" applyAlignment="1">
      <alignment wrapText="1"/>
    </xf>
    <xf numFmtId="10" fontId="11" fillId="0" borderId="15" xfId="0" applyNumberFormat="1" applyFont="1" applyBorder="1" applyAlignment="1">
      <alignment wrapText="1"/>
    </xf>
    <xf numFmtId="0" fontId="11" fillId="0" borderId="15" xfId="0" applyFont="1" applyBorder="1" applyAlignment="1">
      <alignment wrapText="1"/>
    </xf>
    <xf numFmtId="14" fontId="11" fillId="0" borderId="16" xfId="0" applyNumberFormat="1" applyFont="1" applyBorder="1" applyAlignment="1">
      <alignment wrapText="1"/>
    </xf>
    <xf numFmtId="10" fontId="11" fillId="0" borderId="16" xfId="0" applyNumberFormat="1" applyFont="1" applyBorder="1" applyAlignment="1">
      <alignment wrapText="1"/>
    </xf>
    <xf numFmtId="0" fontId="11" fillId="0" borderId="16" xfId="0" applyFont="1" applyBorder="1" applyAlignment="1">
      <alignment wrapText="1"/>
    </xf>
    <xf numFmtId="14" fontId="11" fillId="0" borderId="17" xfId="0" applyNumberFormat="1" applyFont="1" applyBorder="1" applyAlignment="1">
      <alignment wrapText="1"/>
    </xf>
    <xf numFmtId="10" fontId="11" fillId="0" borderId="17" xfId="0" applyNumberFormat="1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2" borderId="0" xfId="0" applyFont="1" applyFill="1"/>
    <xf numFmtId="164" fontId="3" fillId="5" borderId="1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4" fontId="3" fillId="5" borderId="4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14" fontId="3" fillId="5" borderId="5" xfId="0" applyNumberFormat="1" applyFont="1" applyFill="1" applyBorder="1" applyAlignment="1">
      <alignment horizontal="center"/>
    </xf>
    <xf numFmtId="14" fontId="3" fillId="5" borderId="6" xfId="0" applyNumberFormat="1" applyFont="1" applyFill="1" applyBorder="1" applyAlignment="1">
      <alignment horizontal="center"/>
    </xf>
    <xf numFmtId="14" fontId="3" fillId="5" borderId="7" xfId="0" applyNumberFormat="1" applyFont="1" applyFill="1" applyBorder="1" applyAlignment="1">
      <alignment horizontal="center"/>
    </xf>
    <xf numFmtId="14" fontId="3" fillId="5" borderId="8" xfId="0" applyNumberFormat="1" applyFont="1" applyFill="1" applyBorder="1" applyAlignment="1">
      <alignment horizontal="center"/>
    </xf>
    <xf numFmtId="0" fontId="6" fillId="6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/>
    </xf>
    <xf numFmtId="3" fontId="7" fillId="7" borderId="9" xfId="0" applyNumberFormat="1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10" fontId="7" fillId="7" borderId="10" xfId="0" applyNumberFormat="1" applyFont="1" applyFill="1" applyBorder="1" applyAlignment="1">
      <alignment horizontal="center" vertical="center" wrapText="1"/>
    </xf>
    <xf numFmtId="164" fontId="7" fillId="7" borderId="10" xfId="0" applyNumberFormat="1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 wrapText="1"/>
    </xf>
    <xf numFmtId="0" fontId="13" fillId="4" borderId="0" xfId="0" applyFont="1" applyFill="1" applyAlignment="1">
      <alignment horizontal="center" vertical="center" wrapText="1"/>
    </xf>
    <xf numFmtId="0" fontId="1" fillId="4" borderId="18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3" fillId="9" borderId="0" xfId="0" applyFont="1" applyFill="1" applyAlignment="1">
      <alignment horizontal="center" vertical="center" wrapText="1"/>
    </xf>
    <xf numFmtId="0" fontId="1" fillId="9" borderId="18" xfId="0" applyFont="1" applyFill="1" applyBorder="1" applyAlignment="1">
      <alignment vertical="center" wrapText="1"/>
    </xf>
    <xf numFmtId="0" fontId="5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4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9750" cy="1066800"/>
    <xdr:pic>
      <xdr:nvPicPr>
        <xdr:cNvPr id="2" name="07d66e12-e0dc-4216-95c1-cc062531b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895350"/>
    <xdr:pic>
      <xdr:nvPicPr>
        <xdr:cNvPr id="2" name="ba8d4c0e-22a2-48ad-a7e3-8af4c960cf5c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19250" cy="952500"/>
    <xdr:pic>
      <xdr:nvPicPr>
        <xdr:cNvPr id="2" name="1fb7f478-788b-499d-9d4a-11a7ea00671c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tabSelected="1" workbookViewId="0">
      <selection activeCell="C4" sqref="C4"/>
    </sheetView>
  </sheetViews>
  <sheetFormatPr baseColWidth="10" defaultColWidth="9" defaultRowHeight="14.25"/>
  <cols>
    <col min="1" max="1" width="16" customWidth="1"/>
    <col min="2" max="7" width="14" customWidth="1"/>
    <col min="8" max="8" width="18" customWidth="1"/>
  </cols>
  <sheetData>
    <row r="1" spans="1:8" ht="15">
      <c r="A1" s="1"/>
      <c r="B1" s="1"/>
      <c r="C1" s="29" t="s">
        <v>0</v>
      </c>
      <c r="D1" s="29"/>
      <c r="E1" s="29"/>
      <c r="F1" s="29"/>
      <c r="G1" s="29"/>
      <c r="H1" s="29"/>
    </row>
    <row r="2" spans="1:8" ht="15">
      <c r="A2" s="1"/>
      <c r="B2" s="1"/>
      <c r="C2" s="29"/>
      <c r="D2" s="29"/>
      <c r="E2" s="29"/>
      <c r="F2" s="29"/>
      <c r="G2" s="29"/>
      <c r="H2" s="29"/>
    </row>
    <row r="3" spans="1:8" ht="15">
      <c r="A3" s="1"/>
      <c r="B3" s="1"/>
      <c r="C3" s="30" t="s">
        <v>1</v>
      </c>
      <c r="D3" s="30"/>
      <c r="E3" s="30"/>
      <c r="F3" s="30"/>
      <c r="G3" s="30"/>
      <c r="H3" s="30"/>
    </row>
    <row r="4" spans="1:8" ht="15">
      <c r="A4" s="1"/>
      <c r="B4" s="1"/>
      <c r="C4" s="1"/>
      <c r="D4" s="1"/>
      <c r="E4" s="1"/>
      <c r="F4" s="1"/>
      <c r="G4" s="1"/>
      <c r="H4" s="1"/>
    </row>
    <row r="5" spans="1:8" ht="15">
      <c r="A5" s="1"/>
      <c r="B5" s="1"/>
      <c r="C5" s="1"/>
      <c r="D5" s="1"/>
      <c r="E5" s="1"/>
      <c r="F5" s="1"/>
      <c r="G5" s="1"/>
      <c r="H5" s="1"/>
    </row>
    <row r="6" spans="1:8" ht="24" customHeight="1">
      <c r="A6" s="31" t="s">
        <v>2</v>
      </c>
      <c r="B6" s="31"/>
      <c r="C6" s="31"/>
      <c r="D6" s="31"/>
      <c r="E6" s="31"/>
      <c r="F6" s="31"/>
      <c r="G6" s="31"/>
      <c r="H6" s="31"/>
    </row>
    <row r="7" spans="1:8" ht="15">
      <c r="A7" s="1"/>
      <c r="B7" s="1"/>
      <c r="C7" s="1"/>
      <c r="D7" s="1"/>
      <c r="E7" s="1"/>
      <c r="F7" s="1"/>
      <c r="G7" s="1"/>
      <c r="H7" s="1"/>
    </row>
    <row r="8" spans="1:8" ht="15">
      <c r="A8" s="3" t="s">
        <v>3</v>
      </c>
      <c r="B8" s="3"/>
      <c r="C8" s="3"/>
      <c r="D8" s="32">
        <v>1000000</v>
      </c>
      <c r="E8" s="33"/>
      <c r="F8" s="34"/>
      <c r="G8" s="41" t="s">
        <v>4</v>
      </c>
      <c r="H8" s="41"/>
    </row>
    <row r="9" spans="1:8" ht="15">
      <c r="A9" s="3" t="s">
        <v>5</v>
      </c>
      <c r="B9" s="3"/>
      <c r="C9" s="3"/>
      <c r="D9" s="35">
        <v>36891</v>
      </c>
      <c r="E9" s="36"/>
      <c r="F9" s="37"/>
      <c r="G9" s="41"/>
      <c r="H9" s="41"/>
    </row>
    <row r="10" spans="1:8" ht="15">
      <c r="A10" s="3" t="s">
        <v>6</v>
      </c>
      <c r="B10" s="3"/>
      <c r="C10" s="3"/>
      <c r="D10" s="38">
        <v>46238</v>
      </c>
      <c r="E10" s="39"/>
      <c r="F10" s="40"/>
      <c r="G10" s="41"/>
      <c r="H10" s="41"/>
    </row>
    <row r="11" spans="1:8" ht="15">
      <c r="A11" s="1"/>
      <c r="B11" s="1"/>
      <c r="C11" s="1"/>
      <c r="D11" s="1"/>
      <c r="E11" s="1"/>
      <c r="F11" s="1"/>
      <c r="G11" s="1"/>
      <c r="H11" s="1"/>
    </row>
    <row r="12" spans="1:8" ht="24" customHeight="1">
      <c r="A12" s="31" t="s">
        <v>7</v>
      </c>
      <c r="B12" s="31"/>
      <c r="C12" s="31"/>
      <c r="D12" s="31"/>
      <c r="E12" s="31"/>
      <c r="F12" s="31"/>
      <c r="G12" s="31"/>
      <c r="H12" s="31"/>
    </row>
    <row r="13" spans="1:8" ht="15">
      <c r="A13" s="1"/>
      <c r="B13" s="1"/>
      <c r="C13" s="1"/>
      <c r="D13" s="1"/>
      <c r="E13" s="1"/>
      <c r="F13" s="1"/>
      <c r="G13" s="1"/>
      <c r="H13" s="1"/>
    </row>
    <row r="14" spans="1:8" ht="15">
      <c r="A14" s="42" t="s">
        <v>8</v>
      </c>
      <c r="B14" s="42"/>
      <c r="C14" s="42" t="s">
        <v>9</v>
      </c>
      <c r="D14" s="42"/>
      <c r="E14" s="42" t="s">
        <v>10</v>
      </c>
      <c r="F14" s="42"/>
      <c r="G14" s="42" t="s">
        <v>11</v>
      </c>
      <c r="H14" s="42"/>
    </row>
    <row r="15" spans="1:8">
      <c r="A15" s="43">
        <f>IF(OR(D9="",D10="",D10&lt;=D9),0,D10-D9)</f>
        <v>9347</v>
      </c>
      <c r="B15" s="44"/>
      <c r="C15" s="47">
        <f>IFERROR(INDEX('Tasas históricas'!$D$5:$D$36,MATCH($D$10,'Tasas históricas'!$A$5:$A$36,1)),0)</f>
        <v>0.27659999999999996</v>
      </c>
      <c r="D15" s="44"/>
      <c r="E15" s="48">
        <f>ROUND(SUM(H49:H51),0)</f>
        <v>716887</v>
      </c>
      <c r="F15" s="44"/>
      <c r="G15" s="48">
        <f>D8+E15</f>
        <v>1716887</v>
      </c>
      <c r="H15" s="49"/>
    </row>
    <row r="16" spans="1:8">
      <c r="A16" s="45"/>
      <c r="B16" s="46"/>
      <c r="C16" s="46"/>
      <c r="D16" s="46"/>
      <c r="E16" s="46"/>
      <c r="F16" s="46"/>
      <c r="G16" s="46"/>
      <c r="H16" s="50"/>
    </row>
    <row r="17" spans="1:8" ht="15">
      <c r="A17" s="1"/>
      <c r="B17" s="1"/>
      <c r="C17" s="1"/>
      <c r="D17" s="1"/>
      <c r="E17" s="1"/>
      <c r="F17" s="1"/>
      <c r="G17" s="1"/>
      <c r="H17" s="1"/>
    </row>
    <row r="18" spans="1:8">
      <c r="A18" s="51" t="str">
        <f>IF(D8&lt;=0,"Revise el capital ingresado.",IF(D10&lt;=D9,"La fecha de pago debe ser posterior al vencimiento.",IF(D9&lt;DATE(2024,1,1),"La fecha de vencimiento está fuera del alcance histórico de esta versión.",IF(D10&gt;DATE(2026,8,31),"Tasa pendiente de actualizar: la fecha de pago supera el histórico disponible.","Se aplica a todos los días de mora una única tasa: la vigente en la fecha estimada de pago."))))</f>
        <v>La fecha de vencimiento está fuera del alcance histórico de esta versión.</v>
      </c>
      <c r="B18" s="51"/>
      <c r="C18" s="51"/>
      <c r="D18" s="51"/>
      <c r="E18" s="51"/>
      <c r="F18" s="51"/>
      <c r="G18" s="51"/>
      <c r="H18" s="51"/>
    </row>
    <row r="19" spans="1:8">
      <c r="A19" s="51"/>
      <c r="B19" s="51"/>
      <c r="C19" s="51"/>
      <c r="D19" s="51"/>
      <c r="E19" s="51"/>
      <c r="F19" s="51"/>
      <c r="G19" s="51"/>
      <c r="H19" s="51"/>
    </row>
    <row r="20" spans="1:8" ht="15">
      <c r="A20" s="1"/>
      <c r="B20" s="1"/>
      <c r="C20" s="1"/>
      <c r="D20" s="1"/>
      <c r="E20" s="1"/>
      <c r="F20" s="1"/>
      <c r="G20" s="1"/>
      <c r="H20" s="1"/>
    </row>
    <row r="21" spans="1:8" ht="15">
      <c r="A21" s="1"/>
      <c r="B21" s="1"/>
      <c r="C21" s="1"/>
      <c r="D21" s="1"/>
      <c r="E21" s="1"/>
      <c r="F21" s="1"/>
      <c r="G21" s="1"/>
      <c r="H21" s="1"/>
    </row>
    <row r="22" spans="1:8" ht="30">
      <c r="A22" s="4" t="s">
        <v>12</v>
      </c>
      <c r="B22" s="4" t="s">
        <v>13</v>
      </c>
      <c r="C22" s="4" t="s">
        <v>14</v>
      </c>
      <c r="D22" s="4" t="s">
        <v>15</v>
      </c>
      <c r="E22" s="4" t="s">
        <v>9</v>
      </c>
      <c r="F22" s="4" t="s">
        <v>16</v>
      </c>
      <c r="G22" s="4" t="s">
        <v>17</v>
      </c>
      <c r="H22" s="4" t="s">
        <v>18</v>
      </c>
    </row>
    <row r="23" spans="1:8" ht="15">
      <c r="A23" s="5">
        <v>1998</v>
      </c>
      <c r="B23" s="6" t="str">
        <f t="shared" ref="B23:B33" si="0">IF(MIN($D$10,DATE(A23,12,31))&lt;MAX($D$9+1,DATE(A23,1,1)),"",MAX($D$9+1,DATE(A23,1,1)))</f>
        <v/>
      </c>
      <c r="C23" s="6" t="str">
        <f t="shared" ref="C23:C33" si="1">IF(B23="","",MIN($D$10,DATE(A23,12,31)))</f>
        <v/>
      </c>
      <c r="D23" s="7">
        <f t="shared" ref="D23:D33" si="2">IF(B23="",0,C23-B23+1)</f>
        <v>0</v>
      </c>
      <c r="E23" s="8">
        <f t="shared" ref="E23:E34" si="3">$C$15</f>
        <v>0.27659999999999996</v>
      </c>
      <c r="F23" s="7">
        <f t="shared" ref="F23:F34" si="4">IF(MOD(A23,4)=0,366,365)</f>
        <v>365</v>
      </c>
      <c r="G23" s="9">
        <f t="shared" ref="G23:G34" si="5">$D$8</f>
        <v>1000000</v>
      </c>
      <c r="H23" s="9">
        <f t="shared" ref="H23:H33" si="6">IF(D23=0,0,G23*E23/F23*D23)</f>
        <v>0</v>
      </c>
    </row>
    <row r="24" spans="1:8" ht="15">
      <c r="A24" s="15">
        <v>1999</v>
      </c>
      <c r="B24" s="6" t="str">
        <f t="shared" si="0"/>
        <v/>
      </c>
      <c r="C24" s="6" t="str">
        <f t="shared" si="1"/>
        <v/>
      </c>
      <c r="D24" s="7">
        <f t="shared" si="2"/>
        <v>0</v>
      </c>
      <c r="E24" s="8">
        <f t="shared" si="3"/>
        <v>0.27659999999999996</v>
      </c>
      <c r="F24" s="7">
        <f t="shared" si="4"/>
        <v>365</v>
      </c>
      <c r="G24" s="9">
        <f t="shared" si="5"/>
        <v>1000000</v>
      </c>
      <c r="H24" s="9">
        <f t="shared" si="6"/>
        <v>0</v>
      </c>
    </row>
    <row r="25" spans="1:8" ht="15">
      <c r="A25" s="5">
        <v>2000</v>
      </c>
      <c r="B25" s="6" t="str">
        <f t="shared" si="0"/>
        <v/>
      </c>
      <c r="C25" s="6" t="str">
        <f t="shared" si="1"/>
        <v/>
      </c>
      <c r="D25" s="7">
        <f t="shared" si="2"/>
        <v>0</v>
      </c>
      <c r="E25" s="8">
        <f t="shared" si="3"/>
        <v>0.27659999999999996</v>
      </c>
      <c r="F25" s="7">
        <f t="shared" si="4"/>
        <v>366</v>
      </c>
      <c r="G25" s="9">
        <f t="shared" si="5"/>
        <v>1000000</v>
      </c>
      <c r="H25" s="9">
        <f t="shared" si="6"/>
        <v>0</v>
      </c>
    </row>
    <row r="26" spans="1:8" ht="15">
      <c r="A26" s="15">
        <v>2001</v>
      </c>
      <c r="B26" s="6">
        <f t="shared" si="0"/>
        <v>36892</v>
      </c>
      <c r="C26" s="6">
        <f t="shared" si="1"/>
        <v>37256</v>
      </c>
      <c r="D26" s="7">
        <f t="shared" si="2"/>
        <v>365</v>
      </c>
      <c r="E26" s="8">
        <f t="shared" si="3"/>
        <v>0.27659999999999996</v>
      </c>
      <c r="F26" s="7">
        <f t="shared" si="4"/>
        <v>365</v>
      </c>
      <c r="G26" s="9">
        <f t="shared" si="5"/>
        <v>1000000</v>
      </c>
      <c r="H26" s="9">
        <f t="shared" si="6"/>
        <v>276599.99999999994</v>
      </c>
    </row>
    <row r="27" spans="1:8" ht="15">
      <c r="A27" s="5">
        <v>2002</v>
      </c>
      <c r="B27" s="6">
        <f t="shared" si="0"/>
        <v>37257</v>
      </c>
      <c r="C27" s="6">
        <f t="shared" si="1"/>
        <v>37621</v>
      </c>
      <c r="D27" s="7">
        <f t="shared" si="2"/>
        <v>365</v>
      </c>
      <c r="E27" s="8">
        <f t="shared" si="3"/>
        <v>0.27659999999999996</v>
      </c>
      <c r="F27" s="7">
        <f t="shared" si="4"/>
        <v>365</v>
      </c>
      <c r="G27" s="9">
        <f t="shared" si="5"/>
        <v>1000000</v>
      </c>
      <c r="H27" s="9">
        <f t="shared" si="6"/>
        <v>276599.99999999994</v>
      </c>
    </row>
    <row r="28" spans="1:8" ht="15">
      <c r="A28" s="15">
        <v>2003</v>
      </c>
      <c r="B28" s="6">
        <f t="shared" si="0"/>
        <v>37622</v>
      </c>
      <c r="C28" s="6">
        <f t="shared" si="1"/>
        <v>37986</v>
      </c>
      <c r="D28" s="7">
        <f t="shared" si="2"/>
        <v>365</v>
      </c>
      <c r="E28" s="8">
        <f t="shared" si="3"/>
        <v>0.27659999999999996</v>
      </c>
      <c r="F28" s="7">
        <f t="shared" si="4"/>
        <v>365</v>
      </c>
      <c r="G28" s="9">
        <f t="shared" si="5"/>
        <v>1000000</v>
      </c>
      <c r="H28" s="9">
        <f t="shared" si="6"/>
        <v>276599.99999999994</v>
      </c>
    </row>
    <row r="29" spans="1:8" ht="15">
      <c r="A29" s="5">
        <v>2004</v>
      </c>
      <c r="B29" s="6">
        <f t="shared" si="0"/>
        <v>37987</v>
      </c>
      <c r="C29" s="6">
        <f t="shared" si="1"/>
        <v>38352</v>
      </c>
      <c r="D29" s="7">
        <f t="shared" si="2"/>
        <v>366</v>
      </c>
      <c r="E29" s="8">
        <f t="shared" si="3"/>
        <v>0.27659999999999996</v>
      </c>
      <c r="F29" s="7">
        <f t="shared" si="4"/>
        <v>366</v>
      </c>
      <c r="G29" s="9">
        <f t="shared" si="5"/>
        <v>1000000</v>
      </c>
      <c r="H29" s="9">
        <f t="shared" si="6"/>
        <v>276599.99999999994</v>
      </c>
    </row>
    <row r="30" spans="1:8" ht="15">
      <c r="A30" s="15">
        <v>2005</v>
      </c>
      <c r="B30" s="6">
        <f t="shared" si="0"/>
        <v>38353</v>
      </c>
      <c r="C30" s="6">
        <f t="shared" si="1"/>
        <v>38717</v>
      </c>
      <c r="D30" s="7">
        <f t="shared" si="2"/>
        <v>365</v>
      </c>
      <c r="E30" s="8">
        <f t="shared" si="3"/>
        <v>0.27659999999999996</v>
      </c>
      <c r="F30" s="7">
        <f t="shared" si="4"/>
        <v>365</v>
      </c>
      <c r="G30" s="9">
        <f t="shared" si="5"/>
        <v>1000000</v>
      </c>
      <c r="H30" s="9">
        <f t="shared" si="6"/>
        <v>276599.99999999994</v>
      </c>
    </row>
    <row r="31" spans="1:8" ht="15">
      <c r="A31" s="5">
        <v>2006</v>
      </c>
      <c r="B31" s="6">
        <f t="shared" si="0"/>
        <v>38718</v>
      </c>
      <c r="C31" s="6">
        <f t="shared" si="1"/>
        <v>39082</v>
      </c>
      <c r="D31" s="7">
        <f t="shared" si="2"/>
        <v>365</v>
      </c>
      <c r="E31" s="8">
        <f t="shared" si="3"/>
        <v>0.27659999999999996</v>
      </c>
      <c r="F31" s="7">
        <f t="shared" si="4"/>
        <v>365</v>
      </c>
      <c r="G31" s="9">
        <f t="shared" si="5"/>
        <v>1000000</v>
      </c>
      <c r="H31" s="9">
        <f t="shared" si="6"/>
        <v>276599.99999999994</v>
      </c>
    </row>
    <row r="32" spans="1:8" ht="15">
      <c r="A32" s="15">
        <v>2007</v>
      </c>
      <c r="B32" s="6">
        <f t="shared" si="0"/>
        <v>39083</v>
      </c>
      <c r="C32" s="6">
        <f t="shared" si="1"/>
        <v>39447</v>
      </c>
      <c r="D32" s="7">
        <f t="shared" si="2"/>
        <v>365</v>
      </c>
      <c r="E32" s="8">
        <f t="shared" si="3"/>
        <v>0.27659999999999996</v>
      </c>
      <c r="F32" s="7">
        <f t="shared" si="4"/>
        <v>365</v>
      </c>
      <c r="G32" s="9">
        <f t="shared" si="5"/>
        <v>1000000</v>
      </c>
      <c r="H32" s="9">
        <f t="shared" si="6"/>
        <v>276599.99999999994</v>
      </c>
    </row>
    <row r="33" spans="1:8" ht="15">
      <c r="A33" s="5">
        <v>2008</v>
      </c>
      <c r="B33" s="6">
        <f t="shared" si="0"/>
        <v>39448</v>
      </c>
      <c r="C33" s="6">
        <f t="shared" si="1"/>
        <v>39813</v>
      </c>
      <c r="D33" s="7">
        <f t="shared" si="2"/>
        <v>366</v>
      </c>
      <c r="E33" s="8">
        <f t="shared" si="3"/>
        <v>0.27659999999999996</v>
      </c>
      <c r="F33" s="7">
        <f t="shared" si="4"/>
        <v>366</v>
      </c>
      <c r="G33" s="9">
        <f t="shared" si="5"/>
        <v>1000000</v>
      </c>
      <c r="H33" s="9">
        <f t="shared" si="6"/>
        <v>276599.99999999994</v>
      </c>
    </row>
    <row r="34" spans="1:8" ht="15">
      <c r="A34" s="15">
        <v>2009</v>
      </c>
      <c r="B34" s="6">
        <f t="shared" ref="B34:B48" si="7">IF(MIN($D$10,DATE(A34,12,31))&lt;MAX($D$9+1,DATE(A34,1,1)),"",MAX($D$9+1,DATE(A34,1,1)))</f>
        <v>39814</v>
      </c>
      <c r="C34" s="6">
        <f t="shared" ref="C34:C48" si="8">IF(B34="","",MIN($D$10,DATE(A34,12,31)))</f>
        <v>40178</v>
      </c>
      <c r="D34" s="7">
        <f t="shared" ref="D34:D48" si="9">IF(B34="",0,C34-B34+1)</f>
        <v>365</v>
      </c>
      <c r="E34" s="8">
        <f t="shared" ref="E34:E48" si="10">$C$15</f>
        <v>0.27659999999999996</v>
      </c>
      <c r="F34" s="7">
        <f t="shared" ref="F34:F48" si="11">IF(MOD(A34,4)=0,366,365)</f>
        <v>365</v>
      </c>
      <c r="G34" s="9">
        <f t="shared" ref="G34:G48" si="12">$D$8</f>
        <v>1000000</v>
      </c>
      <c r="H34" s="9">
        <f t="shared" ref="H34:H48" si="13">IF(D34=0,0,G34*E34/F34*D34)</f>
        <v>276599.99999999994</v>
      </c>
    </row>
    <row r="35" spans="1:8" ht="15">
      <c r="A35" s="5">
        <v>2010</v>
      </c>
      <c r="B35" s="11">
        <f t="shared" si="7"/>
        <v>40179</v>
      </c>
      <c r="C35" s="11">
        <f t="shared" si="8"/>
        <v>40543</v>
      </c>
      <c r="D35" s="12">
        <f t="shared" si="9"/>
        <v>365</v>
      </c>
      <c r="E35" s="13">
        <f t="shared" si="10"/>
        <v>0.27659999999999996</v>
      </c>
      <c r="F35" s="7">
        <f t="shared" si="11"/>
        <v>365</v>
      </c>
      <c r="G35" s="9">
        <f t="shared" si="12"/>
        <v>1000000</v>
      </c>
      <c r="H35" s="9">
        <f t="shared" si="13"/>
        <v>276599.99999999994</v>
      </c>
    </row>
    <row r="36" spans="1:8" ht="15">
      <c r="A36" s="15">
        <v>2011</v>
      </c>
      <c r="B36" s="16">
        <f t="shared" si="7"/>
        <v>40544</v>
      </c>
      <c r="C36" s="16">
        <f t="shared" si="8"/>
        <v>40908</v>
      </c>
      <c r="D36" s="17">
        <f t="shared" si="9"/>
        <v>365</v>
      </c>
      <c r="E36" s="18">
        <f t="shared" si="10"/>
        <v>0.27659999999999996</v>
      </c>
      <c r="F36" s="7">
        <f t="shared" si="11"/>
        <v>365</v>
      </c>
      <c r="G36" s="9">
        <f t="shared" si="12"/>
        <v>1000000</v>
      </c>
      <c r="H36" s="9">
        <f t="shared" si="13"/>
        <v>276599.99999999994</v>
      </c>
    </row>
    <row r="37" spans="1:8" ht="15">
      <c r="A37" s="5">
        <v>2012</v>
      </c>
      <c r="B37" s="6">
        <f t="shared" si="7"/>
        <v>40909</v>
      </c>
      <c r="C37" s="6">
        <f t="shared" si="8"/>
        <v>41274</v>
      </c>
      <c r="D37" s="7">
        <f t="shared" si="9"/>
        <v>366</v>
      </c>
      <c r="E37" s="8">
        <f t="shared" si="10"/>
        <v>0.27659999999999996</v>
      </c>
      <c r="F37" s="7">
        <f t="shared" si="11"/>
        <v>366</v>
      </c>
      <c r="G37" s="9">
        <f t="shared" si="12"/>
        <v>1000000</v>
      </c>
      <c r="H37" s="9">
        <f t="shared" si="13"/>
        <v>276599.99999999994</v>
      </c>
    </row>
    <row r="38" spans="1:8" ht="15">
      <c r="A38" s="10">
        <v>2013</v>
      </c>
      <c r="B38" s="11">
        <f t="shared" si="7"/>
        <v>41275</v>
      </c>
      <c r="C38" s="11">
        <f t="shared" si="8"/>
        <v>41639</v>
      </c>
      <c r="D38" s="12">
        <f t="shared" si="9"/>
        <v>365</v>
      </c>
      <c r="E38" s="13">
        <f t="shared" si="10"/>
        <v>0.27659999999999996</v>
      </c>
      <c r="F38" s="7">
        <f t="shared" si="11"/>
        <v>365</v>
      </c>
      <c r="G38" s="9">
        <f t="shared" si="12"/>
        <v>1000000</v>
      </c>
      <c r="H38" s="9">
        <f t="shared" si="13"/>
        <v>276599.99999999994</v>
      </c>
    </row>
    <row r="39" spans="1:8" ht="15">
      <c r="A39" s="15">
        <v>2014</v>
      </c>
      <c r="B39" s="16">
        <f t="shared" si="7"/>
        <v>41640</v>
      </c>
      <c r="C39" s="16">
        <f t="shared" si="8"/>
        <v>42004</v>
      </c>
      <c r="D39" s="17">
        <f t="shared" si="9"/>
        <v>365</v>
      </c>
      <c r="E39" s="18">
        <f t="shared" si="10"/>
        <v>0.27659999999999996</v>
      </c>
      <c r="F39" s="7">
        <f t="shared" si="11"/>
        <v>365</v>
      </c>
      <c r="G39" s="9">
        <f t="shared" si="12"/>
        <v>1000000</v>
      </c>
      <c r="H39" s="9">
        <f t="shared" si="13"/>
        <v>276599.99999999994</v>
      </c>
    </row>
    <row r="40" spans="1:8" ht="15">
      <c r="A40" s="5">
        <v>2015</v>
      </c>
      <c r="B40" s="6">
        <f t="shared" si="7"/>
        <v>42005</v>
      </c>
      <c r="C40" s="6">
        <f t="shared" si="8"/>
        <v>42369</v>
      </c>
      <c r="D40" s="7">
        <f t="shared" si="9"/>
        <v>365</v>
      </c>
      <c r="E40" s="8">
        <f t="shared" si="10"/>
        <v>0.27659999999999996</v>
      </c>
      <c r="F40" s="7">
        <f t="shared" si="11"/>
        <v>365</v>
      </c>
      <c r="G40" s="9">
        <f t="shared" si="12"/>
        <v>1000000</v>
      </c>
      <c r="H40" s="9">
        <f t="shared" si="13"/>
        <v>276599.99999999994</v>
      </c>
    </row>
    <row r="41" spans="1:8" ht="15">
      <c r="A41" s="10">
        <v>2016</v>
      </c>
      <c r="B41" s="11">
        <f t="shared" si="7"/>
        <v>42370</v>
      </c>
      <c r="C41" s="11">
        <f t="shared" si="8"/>
        <v>42735</v>
      </c>
      <c r="D41" s="12">
        <f t="shared" si="9"/>
        <v>366</v>
      </c>
      <c r="E41" s="13">
        <f t="shared" si="10"/>
        <v>0.27659999999999996</v>
      </c>
      <c r="F41" s="7">
        <f t="shared" si="11"/>
        <v>366</v>
      </c>
      <c r="G41" s="9">
        <f t="shared" si="12"/>
        <v>1000000</v>
      </c>
      <c r="H41" s="9">
        <f t="shared" si="13"/>
        <v>276599.99999999994</v>
      </c>
    </row>
    <row r="42" spans="1:8" ht="15">
      <c r="A42" s="15">
        <v>2017</v>
      </c>
      <c r="B42" s="16">
        <f t="shared" si="7"/>
        <v>42736</v>
      </c>
      <c r="C42" s="16">
        <f t="shared" si="8"/>
        <v>43100</v>
      </c>
      <c r="D42" s="17">
        <f t="shared" si="9"/>
        <v>365</v>
      </c>
      <c r="E42" s="18">
        <f t="shared" si="10"/>
        <v>0.27659999999999996</v>
      </c>
      <c r="F42" s="7">
        <f t="shared" si="11"/>
        <v>365</v>
      </c>
      <c r="G42" s="9">
        <f t="shared" si="12"/>
        <v>1000000</v>
      </c>
      <c r="H42" s="9">
        <f t="shared" si="13"/>
        <v>276599.99999999994</v>
      </c>
    </row>
    <row r="43" spans="1:8" ht="15">
      <c r="A43" s="5">
        <v>2018</v>
      </c>
      <c r="B43" s="6">
        <f t="shared" si="7"/>
        <v>43101</v>
      </c>
      <c r="C43" s="6">
        <f t="shared" si="8"/>
        <v>43465</v>
      </c>
      <c r="D43" s="7">
        <f t="shared" si="9"/>
        <v>365</v>
      </c>
      <c r="E43" s="8">
        <f t="shared" si="10"/>
        <v>0.27659999999999996</v>
      </c>
      <c r="F43" s="7">
        <f t="shared" si="11"/>
        <v>365</v>
      </c>
      <c r="G43" s="9">
        <f t="shared" si="12"/>
        <v>1000000</v>
      </c>
      <c r="H43" s="9">
        <f t="shared" si="13"/>
        <v>276599.99999999994</v>
      </c>
    </row>
    <row r="44" spans="1:8" ht="15">
      <c r="A44" s="10">
        <v>2019</v>
      </c>
      <c r="B44" s="11">
        <f t="shared" si="7"/>
        <v>43466</v>
      </c>
      <c r="C44" s="11">
        <f t="shared" si="8"/>
        <v>43830</v>
      </c>
      <c r="D44" s="12">
        <f t="shared" si="9"/>
        <v>365</v>
      </c>
      <c r="E44" s="13">
        <f t="shared" si="10"/>
        <v>0.27659999999999996</v>
      </c>
      <c r="F44" s="7">
        <f t="shared" si="11"/>
        <v>365</v>
      </c>
      <c r="G44" s="9">
        <f t="shared" si="12"/>
        <v>1000000</v>
      </c>
      <c r="H44" s="9">
        <f t="shared" si="13"/>
        <v>276599.99999999994</v>
      </c>
    </row>
    <row r="45" spans="1:8" ht="15">
      <c r="A45" s="15">
        <v>2020</v>
      </c>
      <c r="B45" s="16">
        <f t="shared" si="7"/>
        <v>43831</v>
      </c>
      <c r="C45" s="16">
        <f t="shared" si="8"/>
        <v>44196</v>
      </c>
      <c r="D45" s="17">
        <f t="shared" si="9"/>
        <v>366</v>
      </c>
      <c r="E45" s="18">
        <f t="shared" si="10"/>
        <v>0.27659999999999996</v>
      </c>
      <c r="F45" s="7">
        <f t="shared" si="11"/>
        <v>366</v>
      </c>
      <c r="G45" s="9">
        <f t="shared" si="12"/>
        <v>1000000</v>
      </c>
      <c r="H45" s="9">
        <f t="shared" si="13"/>
        <v>276599.99999999994</v>
      </c>
    </row>
    <row r="46" spans="1:8" ht="15">
      <c r="A46" s="5">
        <v>2021</v>
      </c>
      <c r="B46" s="6">
        <f t="shared" si="7"/>
        <v>44197</v>
      </c>
      <c r="C46" s="6">
        <f t="shared" si="8"/>
        <v>44561</v>
      </c>
      <c r="D46" s="7">
        <f t="shared" si="9"/>
        <v>365</v>
      </c>
      <c r="E46" s="8">
        <f t="shared" si="10"/>
        <v>0.27659999999999996</v>
      </c>
      <c r="F46" s="7">
        <f t="shared" si="11"/>
        <v>365</v>
      </c>
      <c r="G46" s="9">
        <f t="shared" si="12"/>
        <v>1000000</v>
      </c>
      <c r="H46" s="9">
        <f t="shared" si="13"/>
        <v>276599.99999999994</v>
      </c>
    </row>
    <row r="47" spans="1:8" ht="15">
      <c r="A47" s="10">
        <v>2022</v>
      </c>
      <c r="B47" s="11">
        <f t="shared" si="7"/>
        <v>44562</v>
      </c>
      <c r="C47" s="11">
        <f t="shared" si="8"/>
        <v>44926</v>
      </c>
      <c r="D47" s="12">
        <f t="shared" si="9"/>
        <v>365</v>
      </c>
      <c r="E47" s="13">
        <f t="shared" si="10"/>
        <v>0.27659999999999996</v>
      </c>
      <c r="F47" s="7">
        <f t="shared" si="11"/>
        <v>365</v>
      </c>
      <c r="G47" s="9">
        <f t="shared" si="12"/>
        <v>1000000</v>
      </c>
      <c r="H47" s="9">
        <f t="shared" si="13"/>
        <v>276599.99999999994</v>
      </c>
    </row>
    <row r="48" spans="1:8" ht="15">
      <c r="A48" s="15">
        <v>2023</v>
      </c>
      <c r="B48" s="16">
        <f t="shared" si="7"/>
        <v>44927</v>
      </c>
      <c r="C48" s="16">
        <f t="shared" si="8"/>
        <v>45291</v>
      </c>
      <c r="D48" s="17">
        <f t="shared" si="9"/>
        <v>365</v>
      </c>
      <c r="E48" s="18">
        <f t="shared" si="10"/>
        <v>0.27659999999999996</v>
      </c>
      <c r="F48" s="7">
        <f t="shared" si="11"/>
        <v>365</v>
      </c>
      <c r="G48" s="9">
        <f t="shared" si="12"/>
        <v>1000000</v>
      </c>
      <c r="H48" s="9">
        <f t="shared" si="13"/>
        <v>276599.99999999994</v>
      </c>
    </row>
    <row r="49" spans="1:8" ht="15">
      <c r="A49" s="5">
        <v>2024</v>
      </c>
      <c r="B49" s="6">
        <f>IF(MIN($D$10,DATE(A49,12,31))&lt;MAX($D$9+1,DATE(A49,1,1)),"",MAX($D$9+1,DATE(A49,1,1)))</f>
        <v>45292</v>
      </c>
      <c r="C49" s="6">
        <f>IF(B49="","",MIN($D$10,DATE(A49,12,31)))</f>
        <v>45657</v>
      </c>
      <c r="D49" s="7">
        <f>IF(B49="",0,C49-B49+1)</f>
        <v>366</v>
      </c>
      <c r="E49" s="8">
        <f>$C$15</f>
        <v>0.27659999999999996</v>
      </c>
      <c r="F49" s="7">
        <f>IF(MOD(A49,4)=0,366,365)</f>
        <v>366</v>
      </c>
      <c r="G49" s="9">
        <f>$D$8</f>
        <v>1000000</v>
      </c>
      <c r="H49" s="9">
        <f>IF(D49=0,0,G49*E49/F49*D49)</f>
        <v>276599.99999999994</v>
      </c>
    </row>
    <row r="50" spans="1:8" ht="15">
      <c r="A50" s="10">
        <v>2025</v>
      </c>
      <c r="B50" s="11">
        <f>IF(MIN($D$10,DATE(A50,12,31))&lt;MAX($D$9+1,DATE(A50,1,1)),"",MAX($D$9+1,DATE(A50,1,1)))</f>
        <v>45658</v>
      </c>
      <c r="C50" s="11">
        <f>IF(B50="","",MIN($D$10,DATE(A50,12,31)))</f>
        <v>46022</v>
      </c>
      <c r="D50" s="12">
        <f>IF(B50="",0,C50-B50+1)</f>
        <v>365</v>
      </c>
      <c r="E50" s="13">
        <f>$C$15</f>
        <v>0.27659999999999996</v>
      </c>
      <c r="F50" s="12">
        <f>IF(MOD(A50,4)=0,366,365)</f>
        <v>365</v>
      </c>
      <c r="G50" s="14">
        <f>$D$8</f>
        <v>1000000</v>
      </c>
      <c r="H50" s="14">
        <f>IF(D50=0,0,G50*E50/F50*D50)</f>
        <v>276599.99999999994</v>
      </c>
    </row>
    <row r="51" spans="1:8" ht="15">
      <c r="A51" s="15">
        <v>2026</v>
      </c>
      <c r="B51" s="16">
        <f>IF(MIN($D$10,DATE(A51,12,31))&lt;MAX($D$9+1,DATE(A51,1,1)),"",MAX($D$9+1,DATE(A51,1,1)))</f>
        <v>46023</v>
      </c>
      <c r="C51" s="16">
        <f>IF(B51="","",MIN($D$10,DATE(A51,12,31)))</f>
        <v>46238</v>
      </c>
      <c r="D51" s="17">
        <f>IF(B51="",0,C51-B51+1)</f>
        <v>216</v>
      </c>
      <c r="E51" s="18">
        <f>$C$15</f>
        <v>0.27659999999999996</v>
      </c>
      <c r="F51" s="17">
        <f>IF(MOD(A51,4)=0,366,365)</f>
        <v>365</v>
      </c>
      <c r="G51" s="19">
        <f>$D$8</f>
        <v>1000000</v>
      </c>
      <c r="H51" s="19">
        <f>IF(D51=0,0,G51*E51/F51*D51)</f>
        <v>163686.57534246572</v>
      </c>
    </row>
  </sheetData>
  <mergeCells count="19">
    <mergeCell ref="A18:H19"/>
    <mergeCell ref="A14:B14"/>
    <mergeCell ref="C14:D14"/>
    <mergeCell ref="E14:F14"/>
    <mergeCell ref="G14:H14"/>
    <mergeCell ref="A15:B16"/>
    <mergeCell ref="C15:D16"/>
    <mergeCell ref="E15:F16"/>
    <mergeCell ref="G15:H16"/>
    <mergeCell ref="D10:F10"/>
    <mergeCell ref="G8:H8"/>
    <mergeCell ref="G9:H9"/>
    <mergeCell ref="G10:H10"/>
    <mergeCell ref="A12:H12"/>
    <mergeCell ref="C1:H2"/>
    <mergeCell ref="C3:H3"/>
    <mergeCell ref="A6:H6"/>
    <mergeCell ref="D8:F8"/>
    <mergeCell ref="D9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showGridLines="0" topLeftCell="A31" workbookViewId="0"/>
  </sheetViews>
  <sheetFormatPr baseColWidth="10" defaultColWidth="9" defaultRowHeight="14.25"/>
  <cols>
    <col min="1" max="4" width="18" customWidth="1"/>
    <col min="5" max="5" width="38" customWidth="1"/>
    <col min="6" max="6" width="20" customWidth="1"/>
  </cols>
  <sheetData>
    <row r="1" spans="1:6" ht="15">
      <c r="A1" s="1"/>
      <c r="B1" s="1"/>
      <c r="C1" s="52" t="s">
        <v>19</v>
      </c>
      <c r="D1" s="52"/>
      <c r="E1" s="52"/>
      <c r="F1" s="52"/>
    </row>
    <row r="2" spans="1:6" ht="15">
      <c r="A2" s="1"/>
      <c r="B2" s="1"/>
      <c r="C2" s="52"/>
      <c r="D2" s="52"/>
      <c r="E2" s="52"/>
      <c r="F2" s="52"/>
    </row>
    <row r="3" spans="1:6" ht="15">
      <c r="A3" s="1"/>
      <c r="B3" s="1"/>
      <c r="C3" s="1"/>
      <c r="D3" s="1"/>
      <c r="E3" s="1"/>
      <c r="F3" s="1"/>
    </row>
    <row r="4" spans="1:6" ht="15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</row>
    <row r="5" spans="1:6" ht="27.95" customHeight="1">
      <c r="A5" s="20">
        <v>45292</v>
      </c>
      <c r="B5" s="20">
        <v>45322</v>
      </c>
      <c r="C5" s="21">
        <v>0.3498</v>
      </c>
      <c r="D5" s="21">
        <v>0.32979999999999998</v>
      </c>
      <c r="E5" s="22" t="s">
        <v>26</v>
      </c>
      <c r="F5" s="22" t="s">
        <v>27</v>
      </c>
    </row>
    <row r="6" spans="1:6" ht="27.95" customHeight="1">
      <c r="A6" s="23">
        <v>45323</v>
      </c>
      <c r="B6" s="23">
        <v>45351</v>
      </c>
      <c r="C6" s="24">
        <v>0.34970000000000001</v>
      </c>
      <c r="D6" s="24">
        <v>0.32969999999999999</v>
      </c>
      <c r="E6" s="25" t="s">
        <v>26</v>
      </c>
      <c r="F6" s="25" t="s">
        <v>27</v>
      </c>
    </row>
    <row r="7" spans="1:6" ht="27.95" customHeight="1">
      <c r="A7" s="23">
        <v>45352</v>
      </c>
      <c r="B7" s="23">
        <v>45382</v>
      </c>
      <c r="C7" s="24">
        <v>0.33300000000000002</v>
      </c>
      <c r="D7" s="24">
        <v>0.313</v>
      </c>
      <c r="E7" s="25" t="s">
        <v>26</v>
      </c>
      <c r="F7" s="25" t="s">
        <v>27</v>
      </c>
    </row>
    <row r="8" spans="1:6" ht="27.95" customHeight="1">
      <c r="A8" s="23">
        <v>45383</v>
      </c>
      <c r="B8" s="23">
        <v>45412</v>
      </c>
      <c r="C8" s="24">
        <v>0.33090000000000003</v>
      </c>
      <c r="D8" s="24">
        <v>0.31090000000000001</v>
      </c>
      <c r="E8" s="25" t="s">
        <v>26</v>
      </c>
      <c r="F8" s="25" t="s">
        <v>27</v>
      </c>
    </row>
    <row r="9" spans="1:6" ht="27.95" customHeight="1">
      <c r="A9" s="23">
        <v>45413</v>
      </c>
      <c r="B9" s="23">
        <v>45443</v>
      </c>
      <c r="C9" s="24">
        <v>0.31530000000000002</v>
      </c>
      <c r="D9" s="24">
        <v>0.29530000000000001</v>
      </c>
      <c r="E9" s="25" t="s">
        <v>26</v>
      </c>
      <c r="F9" s="25" t="s">
        <v>27</v>
      </c>
    </row>
    <row r="10" spans="1:6" ht="27.95" customHeight="1">
      <c r="A10" s="23">
        <v>45444</v>
      </c>
      <c r="B10" s="23">
        <v>45473</v>
      </c>
      <c r="C10" s="24">
        <v>0.30840000000000001</v>
      </c>
      <c r="D10" s="24">
        <v>0.28839999999999999</v>
      </c>
      <c r="E10" s="25" t="s">
        <v>26</v>
      </c>
      <c r="F10" s="25" t="s">
        <v>27</v>
      </c>
    </row>
    <row r="11" spans="1:6" ht="27.95" customHeight="1">
      <c r="A11" s="23">
        <v>45474</v>
      </c>
      <c r="B11" s="23">
        <v>45504</v>
      </c>
      <c r="C11" s="24">
        <v>0.2949</v>
      </c>
      <c r="D11" s="24">
        <v>0.27489999999999998</v>
      </c>
      <c r="E11" s="25" t="s">
        <v>26</v>
      </c>
      <c r="F11" s="25" t="s">
        <v>27</v>
      </c>
    </row>
    <row r="12" spans="1:6" ht="27.95" customHeight="1">
      <c r="A12" s="23">
        <v>45505</v>
      </c>
      <c r="B12" s="23">
        <v>45535</v>
      </c>
      <c r="C12" s="24">
        <v>0.29210000000000003</v>
      </c>
      <c r="D12" s="24">
        <v>0.27210000000000001</v>
      </c>
      <c r="E12" s="25" t="s">
        <v>26</v>
      </c>
      <c r="F12" s="25" t="s">
        <v>27</v>
      </c>
    </row>
    <row r="13" spans="1:6" ht="27.95" customHeight="1">
      <c r="A13" s="23">
        <v>45536</v>
      </c>
      <c r="B13" s="23">
        <v>45565</v>
      </c>
      <c r="C13" s="24">
        <v>0.28849999999999998</v>
      </c>
      <c r="D13" s="24">
        <v>0.26849999999999996</v>
      </c>
      <c r="E13" s="25" t="s">
        <v>26</v>
      </c>
      <c r="F13" s="25" t="s">
        <v>27</v>
      </c>
    </row>
    <row r="14" spans="1:6" ht="27.95" customHeight="1">
      <c r="A14" s="23">
        <v>45566</v>
      </c>
      <c r="B14" s="23">
        <v>45596</v>
      </c>
      <c r="C14" s="24">
        <v>0.28170000000000001</v>
      </c>
      <c r="D14" s="24">
        <v>0.26169999999999999</v>
      </c>
      <c r="E14" s="25" t="s">
        <v>26</v>
      </c>
      <c r="F14" s="25" t="s">
        <v>27</v>
      </c>
    </row>
    <row r="15" spans="1:6" ht="27.95" customHeight="1">
      <c r="A15" s="23">
        <v>45597</v>
      </c>
      <c r="B15" s="23">
        <v>45626</v>
      </c>
      <c r="C15" s="24">
        <v>0.27900000000000003</v>
      </c>
      <c r="D15" s="24">
        <v>0.25900000000000001</v>
      </c>
      <c r="E15" s="25" t="s">
        <v>26</v>
      </c>
      <c r="F15" s="25" t="s">
        <v>27</v>
      </c>
    </row>
    <row r="16" spans="1:6" ht="27.95" customHeight="1">
      <c r="A16" s="23">
        <v>45627</v>
      </c>
      <c r="B16" s="23">
        <v>45657</v>
      </c>
      <c r="C16" s="24">
        <v>0.26390000000000002</v>
      </c>
      <c r="D16" s="24">
        <v>0.24390000000000003</v>
      </c>
      <c r="E16" s="25" t="s">
        <v>26</v>
      </c>
      <c r="F16" s="25" t="s">
        <v>27</v>
      </c>
    </row>
    <row r="17" spans="1:6" ht="27.95" customHeight="1">
      <c r="A17" s="23">
        <v>45658</v>
      </c>
      <c r="B17" s="23">
        <v>45688</v>
      </c>
      <c r="C17" s="24">
        <v>0.24890000000000001</v>
      </c>
      <c r="D17" s="24">
        <v>0.22890000000000002</v>
      </c>
      <c r="E17" s="25" t="s">
        <v>26</v>
      </c>
      <c r="F17" s="25" t="s">
        <v>27</v>
      </c>
    </row>
    <row r="18" spans="1:6" ht="27.95" customHeight="1">
      <c r="A18" s="23">
        <v>45689</v>
      </c>
      <c r="B18" s="23">
        <v>45716</v>
      </c>
      <c r="C18" s="24">
        <v>0.26300000000000001</v>
      </c>
      <c r="D18" s="24">
        <v>0.24300000000000002</v>
      </c>
      <c r="E18" s="25" t="s">
        <v>26</v>
      </c>
      <c r="F18" s="25" t="s">
        <v>27</v>
      </c>
    </row>
    <row r="19" spans="1:6" ht="27.95" customHeight="1">
      <c r="A19" s="23">
        <v>45717</v>
      </c>
      <c r="B19" s="23">
        <v>45747</v>
      </c>
      <c r="C19" s="24">
        <v>0.2492</v>
      </c>
      <c r="D19" s="24">
        <v>0.22920000000000001</v>
      </c>
      <c r="E19" s="25" t="s">
        <v>26</v>
      </c>
      <c r="F19" s="25" t="s">
        <v>27</v>
      </c>
    </row>
    <row r="20" spans="1:6" ht="27.95" customHeight="1">
      <c r="A20" s="23">
        <v>45748</v>
      </c>
      <c r="B20" s="23">
        <v>45777</v>
      </c>
      <c r="C20" s="24">
        <v>0.25619999999999998</v>
      </c>
      <c r="D20" s="24">
        <v>0.23619999999999999</v>
      </c>
      <c r="E20" s="25" t="s">
        <v>26</v>
      </c>
      <c r="F20" s="25" t="s">
        <v>27</v>
      </c>
    </row>
    <row r="21" spans="1:6" ht="27.95" customHeight="1">
      <c r="A21" s="23">
        <v>45778</v>
      </c>
      <c r="B21" s="23">
        <v>45808</v>
      </c>
      <c r="C21" s="24">
        <v>0.25969999999999999</v>
      </c>
      <c r="D21" s="24">
        <v>0.2397</v>
      </c>
      <c r="E21" s="25" t="s">
        <v>26</v>
      </c>
      <c r="F21" s="25" t="s">
        <v>27</v>
      </c>
    </row>
    <row r="22" spans="1:6" ht="27.95" customHeight="1">
      <c r="A22" s="23">
        <v>45809</v>
      </c>
      <c r="B22" s="23">
        <v>45838</v>
      </c>
      <c r="C22" s="24">
        <v>0.2555</v>
      </c>
      <c r="D22" s="24">
        <v>0.23550000000000001</v>
      </c>
      <c r="E22" s="25" t="s">
        <v>26</v>
      </c>
      <c r="F22" s="25" t="s">
        <v>27</v>
      </c>
    </row>
    <row r="23" spans="1:6" ht="27.95" customHeight="1">
      <c r="A23" s="23">
        <v>45839</v>
      </c>
      <c r="B23" s="23">
        <v>45869</v>
      </c>
      <c r="C23" s="24">
        <v>0.24779999999999999</v>
      </c>
      <c r="D23" s="24">
        <v>0.2278</v>
      </c>
      <c r="E23" s="25" t="s">
        <v>26</v>
      </c>
      <c r="F23" s="25" t="s">
        <v>27</v>
      </c>
    </row>
    <row r="24" spans="1:6" ht="27.95" customHeight="1">
      <c r="A24" s="23">
        <v>45870</v>
      </c>
      <c r="B24" s="23">
        <v>45900</v>
      </c>
      <c r="C24" s="24">
        <v>0.25169999999999998</v>
      </c>
      <c r="D24" s="24">
        <v>0.23169999999999999</v>
      </c>
      <c r="E24" s="25" t="s">
        <v>26</v>
      </c>
      <c r="F24" s="25" t="s">
        <v>27</v>
      </c>
    </row>
    <row r="25" spans="1:6" ht="27.95" customHeight="1">
      <c r="A25" s="23">
        <v>45901</v>
      </c>
      <c r="B25" s="23">
        <v>45930</v>
      </c>
      <c r="C25" s="24">
        <v>0.25009999999999999</v>
      </c>
      <c r="D25" s="24">
        <v>0.2301</v>
      </c>
      <c r="E25" s="25" t="s">
        <v>26</v>
      </c>
      <c r="F25" s="25" t="s">
        <v>27</v>
      </c>
    </row>
    <row r="26" spans="1:6" ht="27.95" customHeight="1">
      <c r="A26" s="23">
        <v>45931</v>
      </c>
      <c r="B26" s="23">
        <v>45961</v>
      </c>
      <c r="C26" s="24">
        <v>0.24360000000000001</v>
      </c>
      <c r="D26" s="24">
        <v>0.22360000000000002</v>
      </c>
      <c r="E26" s="25" t="s">
        <v>26</v>
      </c>
      <c r="F26" s="25" t="s">
        <v>27</v>
      </c>
    </row>
    <row r="27" spans="1:6" ht="27.95" customHeight="1">
      <c r="A27" s="23">
        <v>45962</v>
      </c>
      <c r="B27" s="23">
        <v>45991</v>
      </c>
      <c r="C27" s="24">
        <v>0.24990000000000001</v>
      </c>
      <c r="D27" s="24">
        <v>0.22990000000000002</v>
      </c>
      <c r="E27" s="25" t="s">
        <v>26</v>
      </c>
      <c r="F27" s="25" t="s">
        <v>27</v>
      </c>
    </row>
    <row r="28" spans="1:6" ht="27.95" customHeight="1">
      <c r="A28" s="23">
        <v>45992</v>
      </c>
      <c r="B28" s="23">
        <v>46022</v>
      </c>
      <c r="C28" s="24">
        <v>0.25019999999999998</v>
      </c>
      <c r="D28" s="24">
        <v>0.23019999999999999</v>
      </c>
      <c r="E28" s="25" t="s">
        <v>26</v>
      </c>
      <c r="F28" s="25" t="s">
        <v>27</v>
      </c>
    </row>
    <row r="29" spans="1:6" ht="27.95" customHeight="1">
      <c r="A29" s="23">
        <v>46023</v>
      </c>
      <c r="B29" s="23">
        <v>46053</v>
      </c>
      <c r="C29" s="24">
        <v>0.24360000000000001</v>
      </c>
      <c r="D29" s="24">
        <v>0.22360000000000002</v>
      </c>
      <c r="E29" s="25" t="s">
        <v>26</v>
      </c>
      <c r="F29" s="25" t="s">
        <v>27</v>
      </c>
    </row>
    <row r="30" spans="1:6" ht="27.95" customHeight="1">
      <c r="A30" s="23">
        <v>46054</v>
      </c>
      <c r="B30" s="23">
        <v>46081</v>
      </c>
      <c r="C30" s="24">
        <v>0.25230000000000002</v>
      </c>
      <c r="D30" s="24">
        <v>0.23230000000000003</v>
      </c>
      <c r="E30" s="25" t="s">
        <v>26</v>
      </c>
      <c r="F30" s="25" t="s">
        <v>27</v>
      </c>
    </row>
    <row r="31" spans="1:6" ht="27.95" customHeight="1">
      <c r="A31" s="23">
        <v>46082</v>
      </c>
      <c r="B31" s="23">
        <v>46112</v>
      </c>
      <c r="C31" s="24">
        <v>0.25519999999999998</v>
      </c>
      <c r="D31" s="24">
        <v>0.23519999999999999</v>
      </c>
      <c r="E31" s="25" t="s">
        <v>26</v>
      </c>
      <c r="F31" s="25" t="s">
        <v>27</v>
      </c>
    </row>
    <row r="32" spans="1:6" ht="27.95" customHeight="1">
      <c r="A32" s="23">
        <v>46113</v>
      </c>
      <c r="B32" s="23">
        <v>46142</v>
      </c>
      <c r="C32" s="24">
        <v>0.2676</v>
      </c>
      <c r="D32" s="24">
        <v>0.24760000000000001</v>
      </c>
      <c r="E32" s="25" t="s">
        <v>26</v>
      </c>
      <c r="F32" s="25" t="s">
        <v>27</v>
      </c>
    </row>
    <row r="33" spans="1:6" ht="27.95" customHeight="1">
      <c r="A33" s="23">
        <v>46143</v>
      </c>
      <c r="B33" s="23">
        <v>46173</v>
      </c>
      <c r="C33" s="24">
        <v>0.28170000000000001</v>
      </c>
      <c r="D33" s="24">
        <v>0.26169999999999999</v>
      </c>
      <c r="E33" s="25" t="s">
        <v>26</v>
      </c>
      <c r="F33" s="25" t="s">
        <v>27</v>
      </c>
    </row>
    <row r="34" spans="1:6" ht="27.95" customHeight="1">
      <c r="A34" s="23">
        <v>46174</v>
      </c>
      <c r="B34" s="23">
        <v>46203</v>
      </c>
      <c r="C34" s="24">
        <v>0.28789999999999999</v>
      </c>
      <c r="D34" s="24">
        <v>0.26789999999999997</v>
      </c>
      <c r="E34" s="25" t="s">
        <v>26</v>
      </c>
      <c r="F34" s="25" t="s">
        <v>27</v>
      </c>
    </row>
    <row r="35" spans="1:6" ht="27.95" customHeight="1">
      <c r="A35" s="23">
        <v>46204</v>
      </c>
      <c r="B35" s="23">
        <v>46234</v>
      </c>
      <c r="C35" s="24">
        <v>0.28789999999999999</v>
      </c>
      <c r="D35" s="24">
        <v>0.26789999999999997</v>
      </c>
      <c r="E35" s="25" t="s">
        <v>26</v>
      </c>
      <c r="F35" s="25" t="s">
        <v>27</v>
      </c>
    </row>
    <row r="36" spans="1:6" ht="27.95" customHeight="1">
      <c r="A36" s="26">
        <v>46235</v>
      </c>
      <c r="B36" s="26">
        <v>46265</v>
      </c>
      <c r="C36" s="27">
        <v>0.29659999999999997</v>
      </c>
      <c r="D36" s="27">
        <v>0.27659999999999996</v>
      </c>
      <c r="E36" s="28" t="s">
        <v>26</v>
      </c>
      <c r="F36" s="28" t="s">
        <v>28</v>
      </c>
    </row>
    <row r="37" spans="1:6" ht="15">
      <c r="A37" s="1"/>
      <c r="B37" s="1"/>
      <c r="C37" s="1"/>
      <c r="D37" s="1"/>
      <c r="E37" s="1"/>
      <c r="F37" s="1"/>
    </row>
    <row r="38" spans="1:6">
      <c r="A38" s="53" t="s">
        <v>29</v>
      </c>
      <c r="B38" s="53"/>
      <c r="C38" s="53"/>
      <c r="D38" s="53"/>
      <c r="E38" s="53"/>
      <c r="F38" s="53"/>
    </row>
    <row r="39" spans="1:6">
      <c r="A39" s="53"/>
      <c r="B39" s="53"/>
      <c r="C39" s="53"/>
      <c r="D39" s="53"/>
      <c r="E39" s="53"/>
      <c r="F39" s="53"/>
    </row>
    <row r="40" spans="1:6">
      <c r="A40" s="53"/>
      <c r="B40" s="53"/>
      <c r="C40" s="53"/>
      <c r="D40" s="53"/>
      <c r="E40" s="53"/>
      <c r="F40" s="53"/>
    </row>
  </sheetData>
  <mergeCells count="2">
    <mergeCell ref="C1:F2"/>
    <mergeCell ref="A38:F4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showGridLines="0" workbookViewId="0"/>
  </sheetViews>
  <sheetFormatPr baseColWidth="10" defaultColWidth="9" defaultRowHeight="14.25"/>
  <cols>
    <col min="1" max="1" width="9" customWidth="1"/>
    <col min="2" max="3" width="14" customWidth="1"/>
    <col min="4" max="8" width="16" customWidth="1"/>
  </cols>
  <sheetData>
    <row r="1" spans="1:8" ht="15">
      <c r="A1" s="1"/>
      <c r="B1" s="1"/>
      <c r="C1" s="29" t="s">
        <v>30</v>
      </c>
      <c r="D1" s="29"/>
      <c r="E1" s="29"/>
      <c r="F1" s="29"/>
      <c r="G1" s="29"/>
      <c r="H1" s="29"/>
    </row>
    <row r="2" spans="1:8" ht="15">
      <c r="A2" s="1"/>
      <c r="B2" s="1"/>
      <c r="C2" s="29"/>
      <c r="D2" s="29"/>
      <c r="E2" s="29"/>
      <c r="F2" s="29"/>
      <c r="G2" s="29"/>
      <c r="H2" s="29"/>
    </row>
    <row r="3" spans="1:8" ht="15">
      <c r="A3" s="1"/>
      <c r="B3" s="1"/>
      <c r="C3" s="1"/>
      <c r="D3" s="1"/>
      <c r="E3" s="1"/>
      <c r="F3" s="1"/>
      <c r="G3" s="1"/>
      <c r="H3" s="1"/>
    </row>
    <row r="4" spans="1:8" ht="15">
      <c r="A4" s="1"/>
      <c r="B4" s="1"/>
      <c r="C4" s="1"/>
      <c r="D4" s="1"/>
      <c r="E4" s="1"/>
      <c r="F4" s="1"/>
      <c r="G4" s="1"/>
      <c r="H4" s="1"/>
    </row>
    <row r="5" spans="1:8" ht="15">
      <c r="A5" s="2" t="s">
        <v>31</v>
      </c>
      <c r="B5" s="2" t="s">
        <v>32</v>
      </c>
      <c r="C5" s="2"/>
      <c r="D5" s="2" t="s">
        <v>33</v>
      </c>
      <c r="E5" s="2"/>
      <c r="F5" s="2"/>
      <c r="G5" s="2"/>
      <c r="H5" s="2"/>
    </row>
    <row r="6" spans="1:8" ht="30" customHeight="1">
      <c r="A6" s="54" t="s">
        <v>34</v>
      </c>
      <c r="B6" s="56" t="s">
        <v>35</v>
      </c>
      <c r="C6" s="57"/>
      <c r="D6" s="57" t="s">
        <v>36</v>
      </c>
      <c r="E6" s="57"/>
      <c r="F6" s="57"/>
      <c r="G6" s="57"/>
      <c r="H6" s="57"/>
    </row>
    <row r="7" spans="1:8" ht="30" customHeight="1">
      <c r="A7" s="55"/>
      <c r="B7" s="55"/>
      <c r="C7" s="55"/>
      <c r="D7" s="55"/>
      <c r="E7" s="55"/>
      <c r="F7" s="55"/>
      <c r="G7" s="55"/>
      <c r="H7" s="55"/>
    </row>
    <row r="8" spans="1:8" ht="30" customHeight="1">
      <c r="A8" s="58" t="s">
        <v>37</v>
      </c>
      <c r="B8" s="60" t="s">
        <v>38</v>
      </c>
      <c r="C8" s="61"/>
      <c r="D8" s="61" t="s">
        <v>39</v>
      </c>
      <c r="E8" s="61"/>
      <c r="F8" s="61"/>
      <c r="G8" s="61"/>
      <c r="H8" s="61"/>
    </row>
    <row r="9" spans="1:8" ht="30" customHeight="1">
      <c r="A9" s="59"/>
      <c r="B9" s="59"/>
      <c r="C9" s="59"/>
      <c r="D9" s="59"/>
      <c r="E9" s="59"/>
      <c r="F9" s="59"/>
      <c r="G9" s="59"/>
      <c r="H9" s="59"/>
    </row>
    <row r="10" spans="1:8" ht="30" customHeight="1">
      <c r="A10" s="54" t="s">
        <v>40</v>
      </c>
      <c r="B10" s="56" t="s">
        <v>41</v>
      </c>
      <c r="C10" s="57"/>
      <c r="D10" s="57" t="s">
        <v>42</v>
      </c>
      <c r="E10" s="57"/>
      <c r="F10" s="57"/>
      <c r="G10" s="57"/>
      <c r="H10" s="57"/>
    </row>
    <row r="11" spans="1:8" ht="30" customHeight="1">
      <c r="A11" s="55"/>
      <c r="B11" s="55"/>
      <c r="C11" s="55"/>
      <c r="D11" s="55"/>
      <c r="E11" s="55"/>
      <c r="F11" s="55"/>
      <c r="G11" s="55"/>
      <c r="H11" s="55"/>
    </row>
    <row r="12" spans="1:8" ht="30" customHeight="1">
      <c r="A12" s="58" t="s">
        <v>43</v>
      </c>
      <c r="B12" s="60" t="s">
        <v>44</v>
      </c>
      <c r="C12" s="61"/>
      <c r="D12" s="61" t="s">
        <v>45</v>
      </c>
      <c r="E12" s="61"/>
      <c r="F12" s="61"/>
      <c r="G12" s="61"/>
      <c r="H12" s="61"/>
    </row>
    <row r="13" spans="1:8" ht="30" customHeight="1">
      <c r="A13" s="59"/>
      <c r="B13" s="59"/>
      <c r="C13" s="59"/>
      <c r="D13" s="59"/>
      <c r="E13" s="59"/>
      <c r="F13" s="59"/>
      <c r="G13" s="59"/>
      <c r="H13" s="59"/>
    </row>
    <row r="14" spans="1:8" ht="30" customHeight="1">
      <c r="A14" s="54" t="s">
        <v>46</v>
      </c>
      <c r="B14" s="56" t="s">
        <v>47</v>
      </c>
      <c r="C14" s="57"/>
      <c r="D14" s="57" t="s">
        <v>48</v>
      </c>
      <c r="E14" s="57"/>
      <c r="F14" s="57"/>
      <c r="G14" s="57"/>
      <c r="H14" s="57"/>
    </row>
    <row r="15" spans="1:8" ht="30" customHeight="1">
      <c r="A15" s="55"/>
      <c r="B15" s="55"/>
      <c r="C15" s="55"/>
      <c r="D15" s="55"/>
      <c r="E15" s="55"/>
      <c r="F15" s="55"/>
      <c r="G15" s="55"/>
      <c r="H15" s="55"/>
    </row>
    <row r="16" spans="1:8" ht="15">
      <c r="A16" s="1"/>
      <c r="B16" s="1"/>
      <c r="C16" s="1"/>
      <c r="D16" s="1"/>
      <c r="E16" s="1"/>
      <c r="F16" s="1"/>
      <c r="G16" s="1"/>
      <c r="H16" s="1"/>
    </row>
    <row r="17" spans="1:8">
      <c r="A17" s="53" t="s">
        <v>49</v>
      </c>
      <c r="B17" s="53"/>
      <c r="C17" s="53"/>
      <c r="D17" s="53"/>
      <c r="E17" s="53"/>
      <c r="F17" s="53"/>
      <c r="G17" s="53"/>
      <c r="H17" s="53"/>
    </row>
    <row r="18" spans="1:8">
      <c r="A18" s="53"/>
      <c r="B18" s="53"/>
      <c r="C18" s="53"/>
      <c r="D18" s="53"/>
      <c r="E18" s="53"/>
      <c r="F18" s="53"/>
      <c r="G18" s="53"/>
      <c r="H18" s="53"/>
    </row>
    <row r="19" spans="1:8" ht="15">
      <c r="A19" s="1"/>
      <c r="B19" s="1"/>
      <c r="C19" s="1"/>
      <c r="D19" s="1"/>
      <c r="E19" s="1"/>
      <c r="F19" s="1"/>
      <c r="G19" s="1"/>
      <c r="H19" s="1"/>
    </row>
    <row r="20" spans="1:8">
      <c r="A20" s="51" t="s">
        <v>50</v>
      </c>
      <c r="B20" s="51"/>
      <c r="C20" s="51"/>
      <c r="D20" s="51"/>
      <c r="E20" s="51"/>
      <c r="F20" s="51"/>
      <c r="G20" s="51"/>
      <c r="H20" s="51"/>
    </row>
    <row r="21" spans="1:8">
      <c r="A21" s="51"/>
      <c r="B21" s="51"/>
      <c r="C21" s="51"/>
      <c r="D21" s="51"/>
      <c r="E21" s="51"/>
      <c r="F21" s="51"/>
      <c r="G21" s="51"/>
      <c r="H21" s="51"/>
    </row>
    <row r="22" spans="1:8">
      <c r="A22" s="51"/>
      <c r="B22" s="51"/>
      <c r="C22" s="51"/>
      <c r="D22" s="51"/>
      <c r="E22" s="51"/>
      <c r="F22" s="51"/>
      <c r="G22" s="51"/>
      <c r="H22" s="51"/>
    </row>
    <row r="23" spans="1:8">
      <c r="A23" s="51"/>
      <c r="B23" s="51"/>
      <c r="C23" s="51"/>
      <c r="D23" s="51"/>
      <c r="E23" s="51"/>
      <c r="F23" s="51"/>
      <c r="G23" s="51"/>
      <c r="H23" s="51"/>
    </row>
    <row r="24" spans="1:8" ht="15">
      <c r="A24" s="1"/>
      <c r="B24" s="1"/>
      <c r="C24" s="1"/>
      <c r="D24" s="1"/>
      <c r="E24" s="1"/>
      <c r="F24" s="1"/>
      <c r="G24" s="1"/>
      <c r="H24" s="1"/>
    </row>
    <row r="25" spans="1:8">
      <c r="A25" s="62" t="s">
        <v>51</v>
      </c>
      <c r="B25" s="62"/>
      <c r="C25" s="62"/>
      <c r="D25" s="62"/>
      <c r="E25" s="62"/>
      <c r="F25" s="62"/>
      <c r="G25" s="62"/>
      <c r="H25" s="62"/>
    </row>
    <row r="26" spans="1:8">
      <c r="A26" s="62"/>
      <c r="B26" s="62"/>
      <c r="C26" s="62"/>
      <c r="D26" s="62"/>
      <c r="E26" s="62"/>
      <c r="F26" s="62"/>
      <c r="G26" s="62"/>
      <c r="H26" s="62"/>
    </row>
    <row r="27" spans="1:8">
      <c r="A27" s="62"/>
      <c r="B27" s="62"/>
      <c r="C27" s="62"/>
      <c r="D27" s="62"/>
      <c r="E27" s="62"/>
      <c r="F27" s="62"/>
      <c r="G27" s="62"/>
      <c r="H27" s="62"/>
    </row>
    <row r="28" spans="1:8">
      <c r="A28" s="62"/>
      <c r="B28" s="62"/>
      <c r="C28" s="62"/>
      <c r="D28" s="62"/>
      <c r="E28" s="62"/>
      <c r="F28" s="62"/>
      <c r="G28" s="62"/>
      <c r="H28" s="62"/>
    </row>
  </sheetData>
  <mergeCells count="19">
    <mergeCell ref="A25:H28"/>
    <mergeCell ref="A14:A15"/>
    <mergeCell ref="B14:C15"/>
    <mergeCell ref="D14:H15"/>
    <mergeCell ref="A17:H18"/>
    <mergeCell ref="A20:H23"/>
    <mergeCell ref="A10:A11"/>
    <mergeCell ref="B10:C11"/>
    <mergeCell ref="D10:H11"/>
    <mergeCell ref="A12:A13"/>
    <mergeCell ref="B12:C13"/>
    <mergeCell ref="D12:H13"/>
    <mergeCell ref="C1:H2"/>
    <mergeCell ref="A6:A7"/>
    <mergeCell ref="B6:C7"/>
    <mergeCell ref="D6:H7"/>
    <mergeCell ref="A8:A9"/>
    <mergeCell ref="B8:C9"/>
    <mergeCell ref="D8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Calculadora</vt:lpstr>
      <vt:lpstr>Tasas históricas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Andrés Orlando Gutierrez Mora</cp:lastModifiedBy>
  <dcterms:modified xsi:type="dcterms:W3CDTF">2026-08-04T18:05:00Z</dcterms:modified>
</cp:coreProperties>
</file>